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B7FB8893-3C4D-498F-A9BD-C97E435637BB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  <externalReference r:id="rId11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E15" i="406" l="1"/>
  <c r="E16" i="406"/>
  <c r="E17" i="406"/>
  <c r="E18" i="406"/>
  <c r="D16" i="406"/>
  <c r="D17" i="406"/>
  <c r="D18" i="406"/>
  <c r="D24" i="418" l="1"/>
  <c r="H12" i="407"/>
  <c r="D20" i="412" s="1"/>
  <c r="H14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/>
  <c r="G24" i="419" s="1"/>
  <c r="G32" i="419" s="1"/>
  <c r="F25" i="418"/>
  <c r="F26" i="418" s="1"/>
  <c r="E25" i="418"/>
  <c r="F23" i="418"/>
  <c r="E23" i="418"/>
  <c r="D22" i="418"/>
  <c r="D27" i="418" s="1"/>
  <c r="D26" i="35" s="1"/>
  <c r="G20" i="412"/>
  <c r="G22" i="412"/>
  <c r="F20" i="412"/>
  <c r="F22" i="412" s="1"/>
  <c r="E22" i="412"/>
  <c r="E23" i="35" s="1"/>
  <c r="E24" i="35" s="1"/>
  <c r="G25" i="418"/>
  <c r="G26" i="418"/>
  <c r="D25" i="418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 s="1"/>
  <c r="G103" i="35"/>
  <c r="F64" i="35"/>
  <c r="F78" i="35"/>
  <c r="F103" i="35"/>
  <c r="E64" i="35"/>
  <c r="D64" i="35"/>
  <c r="H64" i="35" s="1"/>
  <c r="G63" i="35"/>
  <c r="G77" i="35" s="1"/>
  <c r="F63" i="35"/>
  <c r="F77" i="35"/>
  <c r="F102" i="35"/>
  <c r="E63" i="35"/>
  <c r="E69" i="35" s="1"/>
  <c r="D63" i="35"/>
  <c r="G62" i="35"/>
  <c r="G76" i="35"/>
  <c r="G101" i="35"/>
  <c r="F62" i="35"/>
  <c r="F76" i="35"/>
  <c r="F101" i="35"/>
  <c r="E62" i="35"/>
  <c r="D62" i="35"/>
  <c r="G61" i="35"/>
  <c r="G75" i="35"/>
  <c r="G100" i="35"/>
  <c r="F61" i="35"/>
  <c r="F75" i="35"/>
  <c r="F100" i="35"/>
  <c r="E61" i="35"/>
  <c r="D61" i="35"/>
  <c r="G57" i="35"/>
  <c r="F57" i="35"/>
  <c r="E57" i="35"/>
  <c r="D57" i="35"/>
  <c r="H57" i="35" s="1"/>
  <c r="G53" i="35"/>
  <c r="F53" i="35"/>
  <c r="E53" i="35"/>
  <c r="D53" i="35"/>
  <c r="H53" i="35" s="1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D68" i="35"/>
  <c r="D76" i="35" s="1"/>
  <c r="E26" i="418"/>
  <c r="G30" i="412"/>
  <c r="G23" i="35" s="1"/>
  <c r="H90" i="35"/>
  <c r="D22" i="412"/>
  <c r="D23" i="35" s="1"/>
  <c r="D24" i="35" s="1"/>
  <c r="H16" i="407"/>
  <c r="E24" i="418"/>
  <c r="F24" i="418"/>
  <c r="F27" i="418" l="1"/>
  <c r="F26" i="35" s="1"/>
  <c r="F35" i="35" s="1"/>
  <c r="D30" i="412"/>
  <c r="E77" i="35"/>
  <c r="H20" i="412"/>
  <c r="H23" i="418"/>
  <c r="E30" i="412"/>
  <c r="D70" i="35"/>
  <c r="H70" i="35" s="1"/>
  <c r="H48" i="35"/>
  <c r="H24" i="418"/>
  <c r="G24" i="35"/>
  <c r="F23" i="35"/>
  <c r="F30" i="412"/>
  <c r="H22" i="412"/>
  <c r="H30" i="412" s="1"/>
  <c r="D67" i="35"/>
  <c r="H67" i="35" s="1"/>
  <c r="D75" i="35"/>
  <c r="H75" i="35" s="1"/>
  <c r="D69" i="35"/>
  <c r="H69" i="35" s="1"/>
  <c r="H63" i="35"/>
  <c r="D35" i="35"/>
  <c r="D77" i="35"/>
  <c r="H77" i="35" s="1"/>
  <c r="E67" i="35"/>
  <c r="E75" i="35"/>
  <c r="E68" i="35"/>
  <c r="H62" i="35"/>
  <c r="E70" i="35"/>
  <c r="E78" i="35"/>
  <c r="G27" i="418"/>
  <c r="G26" i="35" s="1"/>
  <c r="G35" i="35" s="1"/>
  <c r="G58" i="35" s="1"/>
  <c r="G72" i="35" s="1"/>
  <c r="D60" i="35"/>
  <c r="D78" i="35"/>
  <c r="H78" i="35" s="1"/>
  <c r="D26" i="418"/>
  <c r="H25" i="418"/>
  <c r="H26" i="418" s="1"/>
  <c r="H61" i="35"/>
  <c r="E27" i="418"/>
  <c r="E26" i="35" s="1"/>
  <c r="H22" i="418"/>
  <c r="G60" i="35" l="1"/>
  <c r="G74" i="35" s="1"/>
  <c r="H26" i="35"/>
  <c r="H27" i="418"/>
  <c r="F24" i="35"/>
  <c r="F60" i="35"/>
  <c r="F74" i="35" s="1"/>
  <c r="H23" i="35"/>
  <c r="D58" i="35"/>
  <c r="H60" i="35"/>
  <c r="E35" i="35"/>
  <c r="E58" i="35" s="1"/>
  <c r="E60" i="35"/>
  <c r="H68" i="35"/>
  <c r="E76" i="35"/>
  <c r="H76" i="35" s="1"/>
  <c r="E66" i="35" l="1"/>
  <c r="E71" i="35" s="1"/>
  <c r="E72" i="35" s="1"/>
  <c r="D66" i="35"/>
  <c r="H35" i="35"/>
  <c r="H24" i="35"/>
  <c r="F58" i="35"/>
  <c r="F72" i="35" s="1"/>
  <c r="F83" i="35" s="1"/>
  <c r="F92" i="35" s="1"/>
  <c r="E80" i="35" l="1"/>
  <c r="E82" i="35" s="1"/>
  <c r="E83" i="35"/>
  <c r="E92" i="35" s="1"/>
  <c r="F95" i="35"/>
  <c r="F96" i="35" s="1"/>
  <c r="F97" i="35" s="1"/>
  <c r="D71" i="35"/>
  <c r="D72" i="35" s="1"/>
  <c r="H66" i="35"/>
  <c r="H71" i="35" s="1"/>
  <c r="D74" i="35"/>
  <c r="H74" i="35" s="1"/>
  <c r="H58" i="35"/>
  <c r="E74" i="35"/>
  <c r="C16" i="406" l="1"/>
  <c r="F105" i="35"/>
  <c r="F106" i="35" s="1"/>
  <c r="E95" i="35"/>
  <c r="E96" i="35" s="1"/>
  <c r="E97" i="35" s="1"/>
  <c r="G81" i="35"/>
  <c r="H72" i="35"/>
  <c r="D80" i="35"/>
  <c r="E105" i="35" l="1"/>
  <c r="E106" i="35" s="1"/>
  <c r="H81" i="35"/>
  <c r="G82" i="35"/>
  <c r="G83" i="35" s="1"/>
  <c r="H80" i="35"/>
  <c r="D82" i="35"/>
  <c r="H82" i="35" l="1"/>
  <c r="D83" i="35"/>
  <c r="H83" i="35" l="1"/>
  <c r="D92" i="35"/>
  <c r="D95" i="35" l="1"/>
  <c r="D96" i="35" s="1"/>
  <c r="D97" i="35" s="1"/>
  <c r="G85" i="35"/>
  <c r="G86" i="35"/>
  <c r="H86" i="35" s="1"/>
  <c r="G89" i="35"/>
  <c r="D105" i="35" l="1"/>
  <c r="D106" i="35" s="1"/>
  <c r="C15" i="406"/>
  <c r="H85" i="35"/>
  <c r="H87" i="35" s="1"/>
  <c r="G87" i="35"/>
  <c r="G91" i="35"/>
  <c r="H89" i="35"/>
  <c r="H91" i="35" s="1"/>
  <c r="C17" i="406" s="1"/>
  <c r="G99" i="35" l="1"/>
  <c r="G92" i="35"/>
  <c r="G95" i="35" l="1"/>
  <c r="G96" i="35" s="1"/>
  <c r="G97" i="35" s="1"/>
  <c r="H92" i="35"/>
  <c r="G105" i="35" l="1"/>
  <c r="G106" i="35" s="1"/>
  <c r="C18" i="406"/>
  <c r="C19" i="406" s="1"/>
  <c r="H95" i="35"/>
  <c r="H96" i="35" s="1"/>
  <c r="H97" i="35" s="1"/>
  <c r="H105" i="35" l="1"/>
  <c r="H106" i="35" s="1"/>
  <c r="C23" i="406"/>
  <c r="C24" i="406" s="1"/>
  <c r="C21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<sst xmlns="http://schemas.openxmlformats.org/spreadsheetml/2006/main" count="457" uniqueCount="254">
  <si>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</si>
  <si>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</si>
  <si>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</si>
  <si>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</si>
  <si>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</si>
  <si>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</si>
  <si>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</si>
  <si>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</si>
  <si>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</si>
  <si>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</si>
  <si>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</si>
  <si>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</si>
  <si>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</si>
  <si>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</si>
  <si>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</si>
  <si>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</si>
  <si>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</si>
  <si>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</si>
  <si>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</si>
  <si>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</si>
  <si>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</si>
  <si>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</si>
  <si>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</si>
  <si>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</si>
  <si>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</si>
  <si>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</si>
  <si>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</si>
  <si>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</si>
  <si>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</si>
  <si>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</si>
  <si>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</si>
  <si>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</si>
  <si>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</si>
  <si>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</si>
  <si>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</si>
  <si>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</si>
  <si>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</si>
  <si>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</si>
  <si>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</si>
  <si>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</si>
  <si>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</si>
  <si>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</si>
  <si>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</si>
  <si>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</si>
  <si>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</si>
  <si>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</si>
  <si>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</si>
  <si>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</si>
  <si>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</si>
  <si>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</si>
  <si>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</si>
  <si>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</si>
  <si>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</si>
  <si>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</si>
  <si>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</si>
  <si>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</si>
  <si>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</si>
  <si>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</si>
  <si>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</si>
  <si>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</si>
  <si>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</si>
  <si>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</si>
  <si>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</si>
  <si>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</si>
  <si>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</si>
  <si>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</si>
  <si>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</si>
  <si>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</si>
  <si>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</si>
  <si>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</si>
  <si>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</si>
  <si>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</si>
  <si>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</si>
  <si>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</si>
  <si>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</si>
  <si>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</si>
  <si>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</si>
  <si>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</si>
  <si>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</si>
  <si>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</si>
  <si>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</si>
  <si>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</si>
  <si>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</si>
  <si>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</si>
  <si>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</si>
  <si>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</si>
  <si>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</si>
  <si>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</si>
  <si>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</si>
  <si>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</si>
  <si>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</si>
  <si>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</si>
  <si>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</si>
  <si>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</si>
  <si>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</si>
  <si>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</si>
  <si>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</si>
  <si>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</si>
  <si>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</si>
  <si>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</si>
  <si>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</si>
  <si>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</si>
  <si>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</si>
  <si>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</si>
  <si>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</si>
  <si>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</si>
  <si>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</si>
  <si>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</si>
  <si>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</si>
  <si>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</si>
  <si>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</si>
  <si>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</si>
  <si>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</si>
  <si>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</si>
  <si>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</si>
  <si>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</si>
  <si>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</si>
  <si>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</si>
  <si>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</si>
  <si>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</si>
  <si>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</si>
  <si>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</si>
  <si>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</si>
  <si>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</si>
  <si>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</si>
  <si>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</si>
  <si>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</si>
  <si>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</si>
  <si>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</si>
  <si>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</si>
  <si>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</si>
  <si>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</si>
  <si>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</si>
  <si>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</si>
  <si>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</si>
  <si>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</si>
  <si>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</si>
  <si>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</si>
  <si>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</si>
  <si>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</si>
  <si>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</si>
  <si>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</si>
  <si>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</si>
  <si>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</si>
  <si>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</si>
  <si>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</si>
  <si>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</si>
  <si>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</si>
  <si>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</si>
  <si>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</si>
  <si>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</si>
  <si>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</si>
  <si>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</si>
  <si>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</si>
  <si>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</si>
  <si>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</si>
  <si>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</si>
  <si>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</si>
  <si>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</si>
  <si>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</si>
  <si>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</si>
  <si>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</si>
  <si>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</si>
  <si>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</si>
  <si>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</si>
  <si>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</si>
  <si>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</si>
  <si>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</si>
  <si>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</si>
  <si>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</si>
  <si>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</si>
  <si>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</si>
  <si>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</si>
  <si>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</si>
  <si>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</si>
  <si>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</si>
  <si>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</si>
  <si>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</si>
  <si>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</si>
  <si>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</si>
  <si>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</si>
  <si>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</si>
  <si>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</si>
  <si>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</si>
  <si>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</si>
  <si>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</si>
  <si>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</si>
  <si>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</si>
  <si>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</si>
  <si>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</si>
  <si>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</si>
  <si>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</si>
  <si>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</si>
  <si>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</si>
  <si>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</si>
  <si>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</si>
  <si>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</si>
  <si>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</si>
  <si>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</si>
  <si>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</si>
  <si>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</si>
  <si>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</si>
  <si>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</si>
  <si>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</si>
  <si>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</si>
  <si>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</si>
  <si>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</si>
  <si>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</si>
  <si>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</si>
  <si>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</si>
  <si>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</si>
  <si>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</si>
  <si>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</si>
  <si>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</si>
  <si>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</si>
  <si>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</si>
  <si>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</si>
  <si>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</si>
  <si>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</si>
  <si>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</si>
  <si>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</si>
  <si>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</si>
  <si>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</si>
  <si>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</si>
  <si>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</si>
  <si>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</si>
  <si>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</si>
  <si>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</si>
  <si>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</si>
  <si>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</si>
  <si>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</si>
  <si>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</si>
  <si>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</si>
  <si>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</si>
  <si>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</si>
  <si>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</si>
  <si>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</si>
  <si>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</si>
  <si>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</si>
  <si>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</si>
  <si>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</si>
  <si>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</si>
  <si>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</si>
  <si>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</si>
  <si>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</si>
  <si>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</si>
  <si>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</si>
  <si>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</si>
  <si>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</si>
  <si>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</si>
  <si>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</si>
  <si>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000-32-1-03.31-2303</t>
  </si>
  <si>
    <t>Создание системы охранно-пожарной сигнализации ОПУ РП-21 «Сумпосад</t>
  </si>
  <si>
    <t>индекс Росстата (2016/ 2017/ 2018/ 2019/2020/ октябрь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</si>
</sst>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2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2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8" fillId="0" borderId="1" xfId="0" applyNumberFormat="1" applyFont="1" applyBorder="1" applyAlignment="1">
      <alignment horizontal="right" vertical="top"/>
    </xf>
    <xf numFmtId="173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4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5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3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3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70" fontId="28" fillId="0" borderId="0" xfId="0" applyNumberFormat="1" applyFont="1" applyBorder="1" applyAlignment="1">
      <alignment horizontal="center" vertical="top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49" fontId="3" fillId="0" borderId="0" xfId="0" applyNumberFormat="1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7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176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r01095\Desktop\&#1050;&#1085;&#1080;&#1075;&#1072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4"/>
      <sheetName val="Лист2"/>
      <sheetName val="Лист5"/>
      <sheetName val="Лист7"/>
      <sheetName val="Лист9"/>
      <sheetName val="Лист10"/>
      <sheetName val="Лист11"/>
      <sheetName val="Лист12"/>
    </sheetNames>
    <sheetDataSet>
      <sheetData sheetId="0"/>
      <sheetData sheetId="1"/>
      <sheetData sheetId="2"/>
      <sheetData sheetId="3"/>
      <sheetData sheetId="4"/>
      <sheetData sheetId="5">
        <row r="14">
          <cell r="E14">
            <v>18.304355951241661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E28"/>
  <sheetViews>
    <sheetView tabSelected="1" topLeftCell="C1" workbookViewId="0">
      <selection activeCell="E18" sqref="E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5" bestFit="1" customWidth="1"/>
    <col min="5" max="5" width="11.28515625" bestFit="1" customWidth="1"/>
  </cols>
  <sheetData>
    <row r="4" spans="1:5" ht="14.25" x14ac:dyDescent="0.2">
      <c r="A4" s="182"/>
      <c r="B4" s="182"/>
      <c r="C4" s="182"/>
    </row>
    <row r="5" spans="1:5" ht="15" x14ac:dyDescent="0.2">
      <c r="A5" s="17"/>
      <c r="B5" s="17"/>
      <c r="C5" s="17"/>
    </row>
    <row r="6" spans="1:5" ht="15.75" x14ac:dyDescent="0.2">
      <c r="A6" s="180" t="s">
        <v>32</v>
      </c>
      <c r="B6" s="180"/>
      <c r="C6" s="180"/>
    </row>
    <row r="7" spans="1:5" ht="15" x14ac:dyDescent="0.2">
      <c r="A7" s="17"/>
      <c r="B7" s="24" t="s">
        <v>111</v>
      </c>
      <c r="C7" s="24" t="s">
        <v>251</v>
      </c>
    </row>
    <row r="8" spans="1:5" ht="36" customHeight="1" x14ac:dyDescent="0.2">
      <c r="A8" s="179" t="s">
        <v>252</v>
      </c>
      <c r="B8" s="179"/>
      <c r="C8" s="179"/>
    </row>
    <row r="9" spans="1:5" ht="15" customHeight="1" x14ac:dyDescent="0.2">
      <c r="A9" s="181" t="s">
        <v>10</v>
      </c>
      <c r="B9" s="181"/>
      <c r="C9" s="181"/>
    </row>
    <row r="10" spans="1:5" ht="15" x14ac:dyDescent="0.2">
      <c r="A10" s="17"/>
      <c r="B10" s="17"/>
      <c r="C10" s="17"/>
    </row>
    <row r="11" spans="1:5" ht="15" x14ac:dyDescent="0.2">
      <c r="A11" s="17"/>
      <c r="B11" s="17"/>
      <c r="C11" s="17"/>
    </row>
    <row r="12" spans="1:5" ht="28.5" x14ac:dyDescent="0.2">
      <c r="A12" s="22" t="s">
        <v>0</v>
      </c>
      <c r="B12" s="22" t="s">
        <v>31</v>
      </c>
      <c r="C12" s="22" t="s">
        <v>30</v>
      </c>
    </row>
    <row r="13" spans="1:5" ht="14.25" x14ac:dyDescent="0.2">
      <c r="A13" s="22">
        <v>1</v>
      </c>
      <c r="B13" s="22">
        <v>2</v>
      </c>
      <c r="C13" s="22">
        <v>3</v>
      </c>
    </row>
    <row r="14" spans="1:5" x14ac:dyDescent="0.2">
      <c r="A14" s="19">
        <v>1</v>
      </c>
      <c r="B14" s="18" t="s">
        <v>29</v>
      </c>
      <c r="C14" s="21"/>
    </row>
    <row r="15" spans="1:5" x14ac:dyDescent="0.2">
      <c r="A15" s="19">
        <v>1.1000000000000001</v>
      </c>
      <c r="B15" s="20" t="s">
        <v>28</v>
      </c>
      <c r="C15" s="70">
        <f>'ССР 4 кв. 2015 '!D97</f>
        <v>12936.077656849653</v>
      </c>
      <c r="E15" s="251">
        <f>[2]Лист7!E14/1000</f>
        <v>1.830435595124166E-2</v>
      </c>
    </row>
    <row r="16" spans="1:5" x14ac:dyDescent="0.2">
      <c r="A16" s="19">
        <v>1.2</v>
      </c>
      <c r="B16" s="18" t="s">
        <v>27</v>
      </c>
      <c r="C16" s="48">
        <f>'ССР 4 кв. 2015 '!F97</f>
        <v>2236.0744126984132</v>
      </c>
      <c r="D16" s="251">
        <f t="shared" ref="D16:D18" si="0">C16*C$22</f>
        <v>3164.0117715142983</v>
      </c>
      <c r="E16" s="251">
        <f t="shared" ref="E16:E18" si="1">D16/1000</f>
        <v>3.1640117715142981</v>
      </c>
    </row>
    <row r="17" spans="1:5" x14ac:dyDescent="0.2">
      <c r="A17" s="19">
        <v>1.3</v>
      </c>
      <c r="B17" s="18" t="s">
        <v>26</v>
      </c>
      <c r="C17" s="70">
        <f>'ССР 4 кв. 2015 '!H91</f>
        <v>749.55910832419045</v>
      </c>
      <c r="D17" s="251">
        <f t="shared" si="0"/>
        <v>1060.6149011479106</v>
      </c>
      <c r="E17" s="251">
        <f t="shared" si="1"/>
        <v>1.0606149011479107</v>
      </c>
    </row>
    <row r="18" spans="1:5" x14ac:dyDescent="0.2">
      <c r="A18" s="19">
        <v>1.4</v>
      </c>
      <c r="B18" s="18" t="s">
        <v>25</v>
      </c>
      <c r="C18" s="70">
        <f>'ССР 4 кв. 2015 '!G97-C17</f>
        <v>822.4199017028352</v>
      </c>
      <c r="D18" s="251">
        <f t="shared" si="0"/>
        <v>1163.7118314748868</v>
      </c>
      <c r="E18" s="251">
        <f t="shared" si="1"/>
        <v>1.1637118314748869</v>
      </c>
    </row>
    <row r="19" spans="1:5" ht="24" x14ac:dyDescent="0.2">
      <c r="A19" s="19"/>
      <c r="B19" s="18" t="s">
        <v>250</v>
      </c>
      <c r="C19" s="71">
        <f>SUM(C15:C18)</f>
        <v>16744.131079575094</v>
      </c>
    </row>
    <row r="20" spans="1:5" ht="22.5" hidden="1" x14ac:dyDescent="0.2">
      <c r="A20" s="19"/>
      <c r="B20" s="46" t="s">
        <v>253</v>
      </c>
      <c r="C20" s="45">
        <v>1</v>
      </c>
    </row>
    <row r="21" spans="1:5" ht="24" hidden="1" x14ac:dyDescent="0.2">
      <c r="A21" s="19"/>
      <c r="B21" s="18" t="s">
        <v>199</v>
      </c>
      <c r="C21" s="71">
        <f>C19*C20</f>
        <v>16744.131079575094</v>
      </c>
    </row>
    <row r="22" spans="1:5" ht="22.5" x14ac:dyDescent="0.2">
      <c r="A22" s="19"/>
      <c r="B22" s="46" t="s">
        <v>200</v>
      </c>
      <c r="C22" s="177">
        <f>1.063*1.037*1.053*1.068*1.056*1.054*(1+1.051)/2</f>
        <v>1.4149850083459807</v>
      </c>
    </row>
    <row r="23" spans="1:5" ht="24" x14ac:dyDescent="0.2">
      <c r="A23" s="19"/>
      <c r="B23" s="18" t="s">
        <v>57</v>
      </c>
      <c r="C23" s="48">
        <f>C19*C22</f>
        <v>23692.694455378762</v>
      </c>
    </row>
    <row r="24" spans="1:5" x14ac:dyDescent="0.2">
      <c r="A24" s="19">
        <v>2</v>
      </c>
      <c r="B24" s="18" t="s">
        <v>24</v>
      </c>
      <c r="C24" s="70">
        <f>C23</f>
        <v>23692.694455378762</v>
      </c>
    </row>
    <row r="25" spans="1:5" x14ac:dyDescent="0.2">
      <c r="A25" s="19">
        <v>2.1</v>
      </c>
      <c r="B25" s="18" t="s">
        <v>23</v>
      </c>
      <c r="C25" s="70">
        <f>C24*0.2</f>
        <v>4738.5388910757529</v>
      </c>
    </row>
    <row r="26" spans="1:5" ht="24" x14ac:dyDescent="0.2">
      <c r="A26" s="19">
        <v>3</v>
      </c>
      <c r="B26" s="18" t="s">
        <v>58</v>
      </c>
      <c r="C26" s="175">
        <f>C24+C25</f>
        <v>28431.233346454515</v>
      </c>
    </row>
    <row r="27" spans="1:5" ht="15" x14ac:dyDescent="0.2">
      <c r="A27" s="17"/>
      <c r="B27" s="16"/>
      <c r="C27" s="17"/>
    </row>
    <row r="28" spans="1:5" ht="24" customHeight="1" x14ac:dyDescent="0.2">
      <c r="A28" s="178" t="s">
        <v>22</v>
      </c>
      <c r="B28" s="178"/>
      <c r="C28" s="178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91" t="s">
        <v>100</v>
      </c>
      <c r="G5" s="191"/>
      <c r="H5" s="191"/>
    </row>
    <row r="6" spans="1:21" x14ac:dyDescent="0.2">
      <c r="B6" s="2"/>
      <c r="E6" s="191"/>
      <c r="F6" s="191"/>
      <c r="G6" s="191"/>
      <c r="H6" s="191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91" t="s">
        <v>172</v>
      </c>
      <c r="F8" s="191"/>
      <c r="G8" s="191"/>
      <c r="H8" s="191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92" t="s">
        <v>60</v>
      </c>
      <c r="D10" s="192"/>
      <c r="E10" s="192"/>
      <c r="F10" s="192"/>
      <c r="G10" s="192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88" t="str">
        <f>'Сводка затрат'!A8</f>
        <v>Создание системы охранно-пожарной сигнализации ОПУ РП-21 «Сумпосад</v>
      </c>
      <c r="D12" s="188"/>
      <c r="E12" s="188"/>
      <c r="F12" s="188"/>
      <c r="G12" s="188"/>
      <c r="H12" s="50"/>
    </row>
    <row r="13" spans="1:21" x14ac:dyDescent="0.2">
      <c r="A13" s="1"/>
      <c r="B13" s="2"/>
      <c r="C13" s="189" t="s">
        <v>10</v>
      </c>
      <c r="D13" s="189"/>
      <c r="E13" s="189"/>
      <c r="F13" s="189"/>
      <c r="G13" s="189"/>
      <c r="H13" s="50"/>
    </row>
    <row r="14" spans="1:21" ht="26.25" customHeight="1" x14ac:dyDescent="0.2">
      <c r="A14" s="1"/>
      <c r="B14" s="183" t="s">
        <v>202</v>
      </c>
      <c r="C14" s="183"/>
      <c r="D14" s="183"/>
      <c r="E14" s="183"/>
      <c r="F14" s="183"/>
      <c r="G14" s="183"/>
      <c r="H14" s="183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201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93" t="s">
        <v>1</v>
      </c>
      <c r="B17" s="194" t="s">
        <v>5</v>
      </c>
      <c r="C17" s="193" t="s">
        <v>6</v>
      </c>
      <c r="D17" s="195" t="s">
        <v>110</v>
      </c>
      <c r="E17" s="195"/>
      <c r="F17" s="195"/>
      <c r="G17" s="195"/>
      <c r="H17" s="190" t="s">
        <v>7</v>
      </c>
    </row>
    <row r="18" spans="1:8" x14ac:dyDescent="0.2">
      <c r="A18" s="193"/>
      <c r="B18" s="194"/>
      <c r="C18" s="193"/>
      <c r="D18" s="190" t="s">
        <v>8</v>
      </c>
      <c r="E18" s="190" t="s">
        <v>9</v>
      </c>
      <c r="F18" s="190" t="s">
        <v>16</v>
      </c>
      <c r="G18" s="190" t="s">
        <v>17</v>
      </c>
      <c r="H18" s="190"/>
    </row>
    <row r="19" spans="1:8" x14ac:dyDescent="0.2">
      <c r="A19" s="193"/>
      <c r="B19" s="194"/>
      <c r="C19" s="193"/>
      <c r="D19" s="190"/>
      <c r="E19" s="190"/>
      <c r="F19" s="190"/>
      <c r="G19" s="190"/>
      <c r="H19" s="190"/>
    </row>
    <row r="20" spans="1:8" x14ac:dyDescent="0.2">
      <c r="A20" s="193"/>
      <c r="B20" s="194"/>
      <c r="C20" s="193"/>
      <c r="D20" s="190"/>
      <c r="E20" s="190"/>
      <c r="F20" s="190"/>
      <c r="G20" s="190"/>
      <c r="H20" s="190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5" t="s">
        <v>61</v>
      </c>
      <c r="B22" s="186"/>
      <c r="C22" s="186"/>
      <c r="D22" s="186"/>
      <c r="E22" s="186"/>
      <c r="F22" s="186"/>
      <c r="G22" s="186"/>
      <c r="H22" s="186"/>
    </row>
    <row r="23" spans="1:8" ht="25.5" x14ac:dyDescent="0.2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4" t="s">
        <v>63</v>
      </c>
      <c r="B25" s="187"/>
      <c r="C25" s="187"/>
      <c r="D25" s="187"/>
      <c r="E25" s="187"/>
      <c r="F25" s="187"/>
      <c r="G25" s="187"/>
      <c r="H25" s="187"/>
    </row>
    <row r="26" spans="1:8" ht="25.5" x14ac:dyDescent="0.2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11879.930158730158</v>
      </c>
      <c r="E26" s="161">
        <f>'Объектный сметный расчет 2-12'!E27</f>
        <v>0</v>
      </c>
      <c r="F26" s="161">
        <f>'Объектный сметный расчет 2-12'!F27</f>
        <v>2170.9460317460321</v>
      </c>
      <c r="G26" s="161">
        <f>'Объектный сметный расчет 2-12'!G27</f>
        <v>0</v>
      </c>
      <c r="H26" s="161">
        <f>SUM(D26:G26)</f>
        <v>14050.87619047619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11879.930158730158</v>
      </c>
      <c r="E35" s="161">
        <f>E26</f>
        <v>0</v>
      </c>
      <c r="F35" s="161">
        <f>F26</f>
        <v>2170.9460317460321</v>
      </c>
      <c r="G35" s="161">
        <f>G26</f>
        <v>0</v>
      </c>
      <c r="H35" s="161">
        <f>SUM(D35:G35)</f>
        <v>14050.87619047619</v>
      </c>
    </row>
    <row r="36" spans="1:8" ht="19.7" hidden="1" customHeight="1" x14ac:dyDescent="0.2">
      <c r="A36" s="184" t="s">
        <v>66</v>
      </c>
      <c r="B36" s="187"/>
      <c r="C36" s="187"/>
      <c r="D36" s="187"/>
      <c r="E36" s="187"/>
      <c r="F36" s="187"/>
      <c r="G36" s="187"/>
      <c r="H36" s="187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4" t="s">
        <v>68</v>
      </c>
      <c r="B49" s="187"/>
      <c r="C49" s="187"/>
      <c r="D49" s="187"/>
      <c r="E49" s="187"/>
      <c r="F49" s="187"/>
      <c r="G49" s="187"/>
      <c r="H49" s="187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4" t="s">
        <v>70</v>
      </c>
      <c r="B54" s="187"/>
      <c r="C54" s="187"/>
      <c r="D54" s="187"/>
      <c r="E54" s="187"/>
      <c r="F54" s="187"/>
      <c r="G54" s="187"/>
      <c r="H54" s="187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11879.930158730158</v>
      </c>
      <c r="E58" s="161">
        <f>E35+E24</f>
        <v>0</v>
      </c>
      <c r="F58" s="161">
        <f>F35+F24</f>
        <v>2170.9460317460321</v>
      </c>
      <c r="G58" s="161">
        <f>G35+G24</f>
        <v>0</v>
      </c>
      <c r="H58" s="161">
        <f>H35+H24</f>
        <v>14050.87619047619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4" t="s">
        <v>18</v>
      </c>
      <c r="B65" s="187"/>
      <c r="C65" s="187"/>
      <c r="D65" s="187"/>
      <c r="E65" s="187"/>
      <c r="F65" s="187"/>
      <c r="G65" s="187"/>
      <c r="H65" s="187"/>
    </row>
    <row r="66" spans="1:8" ht="25.5" x14ac:dyDescent="0.2">
      <c r="A66" s="159">
        <v>3</v>
      </c>
      <c r="B66" s="164" t="s">
        <v>208</v>
      </c>
      <c r="C66" s="165" t="s">
        <v>209</v>
      </c>
      <c r="D66" s="161">
        <f>D58*3.9%*0.8</f>
        <v>370.65382095238095</v>
      </c>
      <c r="E66" s="161">
        <f>E58*0.025</f>
        <v>0</v>
      </c>
      <c r="F66" s="161"/>
      <c r="G66" s="161"/>
      <c r="H66" s="161">
        <f>SUM(D66:G66)</f>
        <v>370.65382095238095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370.65382095238095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370.65382095238095</v>
      </c>
    </row>
    <row r="72" spans="1:8" x14ac:dyDescent="0.2">
      <c r="A72" s="159"/>
      <c r="B72" s="160"/>
      <c r="C72" s="160" t="s">
        <v>19</v>
      </c>
      <c r="D72" s="161">
        <f>D58+D71</f>
        <v>12250.583979682538</v>
      </c>
      <c r="E72" s="161">
        <f>E58+E71</f>
        <v>0</v>
      </c>
      <c r="F72" s="161">
        <f>F58+F71</f>
        <v>2170.9460317460321</v>
      </c>
      <c r="G72" s="161">
        <f>G58+G71</f>
        <v>0</v>
      </c>
      <c r="H72" s="161">
        <f>SUM(D72:G72)</f>
        <v>14421.530011428571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4" t="s">
        <v>20</v>
      </c>
      <c r="B79" s="184"/>
      <c r="C79" s="184"/>
      <c r="D79" s="184"/>
      <c r="E79" s="184"/>
      <c r="F79" s="184"/>
      <c r="G79" s="184"/>
      <c r="H79" s="184"/>
    </row>
    <row r="80" spans="1:8" ht="25.5" x14ac:dyDescent="0.2">
      <c r="A80" s="159">
        <v>4</v>
      </c>
      <c r="B80" s="164" t="s">
        <v>210</v>
      </c>
      <c r="C80" s="165" t="s">
        <v>211</v>
      </c>
      <c r="D80" s="161">
        <f>D72*2.1%*1.2</f>
        <v>308.71471628799998</v>
      </c>
      <c r="E80" s="161">
        <f>E72*3.19%</f>
        <v>0</v>
      </c>
      <c r="F80" s="161"/>
      <c r="G80" s="161"/>
      <c r="H80" s="161">
        <f>SUM(D80:G80)</f>
        <v>308.71471628799998</v>
      </c>
    </row>
    <row r="81" spans="1:8" ht="25.5" x14ac:dyDescent="0.2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260.93743876723806</v>
      </c>
      <c r="H81" s="161">
        <f>SUM(D81:G81)</f>
        <v>260.93743876723806</v>
      </c>
    </row>
    <row r="82" spans="1:8" x14ac:dyDescent="0.2">
      <c r="A82" s="159"/>
      <c r="B82" s="160"/>
      <c r="C82" s="160" t="s">
        <v>86</v>
      </c>
      <c r="D82" s="161">
        <f>SUM(D80:D81)</f>
        <v>308.71471628799998</v>
      </c>
      <c r="E82" s="161">
        <f>SUM(E80:E81)</f>
        <v>0</v>
      </c>
      <c r="F82" s="161">
        <f>SUM(F80:F81)</f>
        <v>0</v>
      </c>
      <c r="G82" s="161">
        <f>SUM(G80:G81)</f>
        <v>260.93743876723806</v>
      </c>
      <c r="H82" s="161">
        <f>SUM(D82:G82)</f>
        <v>569.65215505523804</v>
      </c>
    </row>
    <row r="83" spans="1:8" x14ac:dyDescent="0.2">
      <c r="A83" s="159"/>
      <c r="B83" s="160"/>
      <c r="C83" s="160" t="s">
        <v>11</v>
      </c>
      <c r="D83" s="161">
        <f>D72+D82</f>
        <v>12559.298695970538</v>
      </c>
      <c r="E83" s="161">
        <f>E72+E82</f>
        <v>0</v>
      </c>
      <c r="F83" s="161">
        <f>F72+F82</f>
        <v>2170.9460317460321</v>
      </c>
      <c r="G83" s="161">
        <f>G72+G82</f>
        <v>260.93743876723806</v>
      </c>
      <c r="H83" s="161">
        <f>SUM(D83:G83)</f>
        <v>14991.182166483808</v>
      </c>
    </row>
    <row r="84" spans="1:8" ht="19.7" customHeight="1" x14ac:dyDescent="0.2">
      <c r="A84" s="184" t="s">
        <v>87</v>
      </c>
      <c r="B84" s="184"/>
      <c r="C84" s="184"/>
      <c r="D84" s="184"/>
      <c r="E84" s="184"/>
      <c r="F84" s="184"/>
      <c r="G84" s="184"/>
      <c r="H84" s="184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320.81129836275352</v>
      </c>
      <c r="H85" s="161">
        <f>SUM(D85:G85)</f>
        <v>320.81129836275352</v>
      </c>
    </row>
    <row r="86" spans="1:8" x14ac:dyDescent="0.2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194.88536816428953</v>
      </c>
      <c r="H86" s="161">
        <f>G86</f>
        <v>194.88536816428953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515.69666652704302</v>
      </c>
      <c r="H87" s="161">
        <f>H85+H86</f>
        <v>515.69666652704302</v>
      </c>
    </row>
    <row r="88" spans="1:8" ht="19.7" customHeight="1" x14ac:dyDescent="0.2">
      <c r="A88" s="184" t="s">
        <v>13</v>
      </c>
      <c r="B88" s="184"/>
      <c r="C88" s="184"/>
      <c r="D88" s="184"/>
      <c r="E88" s="184"/>
      <c r="F88" s="184"/>
      <c r="G88" s="184"/>
      <c r="H88" s="184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749.55910832419045</v>
      </c>
      <c r="H89" s="161">
        <f>SUM(D89:G89)</f>
        <v>749.55910832419045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749.55910832419045</v>
      </c>
      <c r="H91" s="161">
        <f>SUM(H89:H89)</f>
        <v>749.55910832419045</v>
      </c>
    </row>
    <row r="92" spans="1:8" x14ac:dyDescent="0.2">
      <c r="A92" s="159"/>
      <c r="B92" s="160"/>
      <c r="C92" s="160" t="s">
        <v>14</v>
      </c>
      <c r="D92" s="161">
        <f>D83</f>
        <v>12559.298695970538</v>
      </c>
      <c r="E92" s="161">
        <f>E83</f>
        <v>0</v>
      </c>
      <c r="F92" s="161">
        <f>F83</f>
        <v>2170.9460317460321</v>
      </c>
      <c r="G92" s="161">
        <f>G87+G83+G91</f>
        <v>1526.1932136184714</v>
      </c>
      <c r="H92" s="161">
        <f>SUM(D92:G92)</f>
        <v>16256.437941335042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4" t="s">
        <v>15</v>
      </c>
      <c r="B94" s="184"/>
      <c r="C94" s="184"/>
      <c r="D94" s="184"/>
      <c r="E94" s="184"/>
      <c r="F94" s="184"/>
      <c r="G94" s="184"/>
      <c r="H94" s="184"/>
    </row>
    <row r="95" spans="1:8" x14ac:dyDescent="0.2">
      <c r="A95" s="159">
        <v>10</v>
      </c>
      <c r="B95" s="160" t="s">
        <v>207</v>
      </c>
      <c r="C95" s="160" t="s">
        <v>92</v>
      </c>
      <c r="D95" s="161">
        <f>D92*0.03</f>
        <v>376.77896087911614</v>
      </c>
      <c r="E95" s="161">
        <f>E92*0.03</f>
        <v>0</v>
      </c>
      <c r="F95" s="161">
        <f>F92*0.03</f>
        <v>65.128380952380965</v>
      </c>
      <c r="G95" s="161">
        <f>G92*0.03</f>
        <v>45.785796408554141</v>
      </c>
      <c r="H95" s="161">
        <f>H92*0.03</f>
        <v>487.69313824005121</v>
      </c>
    </row>
    <row r="96" spans="1:8" x14ac:dyDescent="0.2">
      <c r="A96" s="159"/>
      <c r="B96" s="160"/>
      <c r="C96" s="160" t="s">
        <v>93</v>
      </c>
      <c r="D96" s="161">
        <f>D95</f>
        <v>376.77896087911614</v>
      </c>
      <c r="E96" s="161">
        <f>E95</f>
        <v>0</v>
      </c>
      <c r="F96" s="161">
        <f>F95</f>
        <v>65.128380952380965</v>
      </c>
      <c r="G96" s="161">
        <f>G95</f>
        <v>45.785796408554141</v>
      </c>
      <c r="H96" s="161">
        <f>H95</f>
        <v>487.69313824005121</v>
      </c>
    </row>
    <row r="97" spans="1:8" x14ac:dyDescent="0.2">
      <c r="A97" s="168"/>
      <c r="B97" s="169"/>
      <c r="C97" s="169" t="s">
        <v>94</v>
      </c>
      <c r="D97" s="170">
        <f>D92+D96</f>
        <v>12936.077656849653</v>
      </c>
      <c r="E97" s="170">
        <f>E92+E96</f>
        <v>0</v>
      </c>
      <c r="F97" s="170">
        <f>F92+F96</f>
        <v>2236.0744126984132</v>
      </c>
      <c r="G97" s="170">
        <f>G92+G96</f>
        <v>1571.9790100270257</v>
      </c>
      <c r="H97" s="170">
        <f>H92+H96</f>
        <v>16744.131079575094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4" t="s">
        <v>53</v>
      </c>
      <c r="B104" s="184"/>
      <c r="C104" s="184"/>
      <c r="D104" s="184"/>
      <c r="E104" s="184"/>
      <c r="F104" s="184"/>
      <c r="G104" s="184"/>
      <c r="H104" s="184"/>
    </row>
    <row r="105" spans="1:8" x14ac:dyDescent="0.2">
      <c r="A105" s="159">
        <v>11</v>
      </c>
      <c r="B105" s="160" t="s">
        <v>99</v>
      </c>
      <c r="C105" s="160" t="s">
        <v>203</v>
      </c>
      <c r="D105" s="161">
        <f>D97*0.18</f>
        <v>2328.4939782329375</v>
      </c>
      <c r="E105" s="161">
        <f>E97*0.18</f>
        <v>0</v>
      </c>
      <c r="F105" s="161">
        <f>F97*0.18</f>
        <v>402.49339428571437</v>
      </c>
      <c r="G105" s="161">
        <f>G97*0.18</f>
        <v>282.95622180486458</v>
      </c>
      <c r="H105" s="161">
        <f>H97*0.18</f>
        <v>3013.9435943235167</v>
      </c>
    </row>
    <row r="106" spans="1:8" ht="14.25" x14ac:dyDescent="0.2">
      <c r="A106" s="173"/>
      <c r="B106" s="164"/>
      <c r="C106" s="174" t="s">
        <v>95</v>
      </c>
      <c r="D106" s="170">
        <f>D97+D105</f>
        <v>15264.57163508259</v>
      </c>
      <c r="E106" s="170">
        <f>E97+E105</f>
        <v>0</v>
      </c>
      <c r="F106" s="170">
        <f>F97+F105</f>
        <v>2638.5678069841274</v>
      </c>
      <c r="G106" s="170">
        <f>G97+G105</f>
        <v>1854.9352318318902</v>
      </c>
      <c r="H106" s="170">
        <f>H97+H105</f>
        <v>19758.074673898613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5" t="s">
        <v>96</v>
      </c>
      <c r="B108" s="186"/>
      <c r="C108" s="186"/>
      <c r="D108" s="186"/>
      <c r="E108" s="186"/>
      <c r="F108" s="186"/>
      <c r="G108" s="186"/>
      <c r="H108" s="186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A25:H25"/>
    <mergeCell ref="A36:H36"/>
    <mergeCell ref="A49:H49"/>
    <mergeCell ref="F18:F20"/>
    <mergeCell ref="D18:D20"/>
    <mergeCell ref="E18:E20"/>
    <mergeCell ref="H17:H20"/>
    <mergeCell ref="B14:H14"/>
    <mergeCell ref="A104:H104"/>
    <mergeCell ref="A108:H108"/>
    <mergeCell ref="A65:H65"/>
    <mergeCell ref="A79:H79"/>
    <mergeCell ref="A84:H84"/>
    <mergeCell ref="A88:H88"/>
    <mergeCell ref="A94:H94"/>
    <mergeCell ref="A54:H5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F46" sqref="F4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3" t="str">
        <f>'Сводка затрат'!A8</f>
        <v>Создание системы охранно-пожарной сигнализации ОПУ РП-21 «Сумпосад</v>
      </c>
      <c r="C2" s="204"/>
      <c r="D2" s="204"/>
      <c r="E2" s="204"/>
      <c r="F2" s="204"/>
      <c r="G2" s="204"/>
      <c r="H2" s="204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5" t="s">
        <v>116</v>
      </c>
      <c r="E8" s="206"/>
      <c r="F8" s="206"/>
      <c r="G8" s="206"/>
      <c r="H8" s="206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176">
        <v>1.54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2" t="s">
        <v>1</v>
      </c>
      <c r="B14" s="207" t="s">
        <v>41</v>
      </c>
      <c r="C14" s="207" t="s">
        <v>42</v>
      </c>
      <c r="D14" s="208" t="s">
        <v>110</v>
      </c>
      <c r="E14" s="208"/>
      <c r="F14" s="208"/>
      <c r="G14" s="208"/>
      <c r="H14" s="208"/>
    </row>
    <row r="15" spans="1:8" x14ac:dyDescent="0.2">
      <c r="A15" s="202"/>
      <c r="B15" s="207"/>
      <c r="C15" s="207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7"/>
      <c r="C16" s="207"/>
      <c r="D16" s="202"/>
      <c r="E16" s="202"/>
      <c r="F16" s="202"/>
      <c r="G16" s="202"/>
      <c r="H16" s="202"/>
    </row>
    <row r="17" spans="1:8" x14ac:dyDescent="0.2">
      <c r="A17" s="202"/>
      <c r="B17" s="207"/>
      <c r="C17" s="207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9" t="s">
        <v>45</v>
      </c>
      <c r="B19" s="210"/>
      <c r="C19" s="210"/>
      <c r="D19" s="210"/>
      <c r="E19" s="210"/>
      <c r="F19" s="210"/>
      <c r="G19" s="210"/>
      <c r="H19" s="211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8" t="s">
        <v>46</v>
      </c>
      <c r="C22" s="199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0" t="s">
        <v>47</v>
      </c>
      <c r="B23" s="201"/>
      <c r="C23" s="201"/>
      <c r="D23" s="201"/>
      <c r="E23" s="201"/>
      <c r="F23" s="201"/>
      <c r="G23" s="201"/>
      <c r="H23" s="201"/>
    </row>
    <row r="24" spans="1:8" ht="27.95" hidden="1" customHeight="1" x14ac:dyDescent="0.2">
      <c r="A24" s="42"/>
      <c r="B24" s="198" t="s">
        <v>48</v>
      </c>
      <c r="C24" s="199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0" t="s">
        <v>49</v>
      </c>
      <c r="B25" s="201"/>
      <c r="C25" s="201"/>
      <c r="D25" s="201"/>
      <c r="E25" s="201"/>
      <c r="F25" s="201"/>
      <c r="G25" s="201"/>
      <c r="H25" s="201"/>
    </row>
    <row r="26" spans="1:8" ht="27.95" hidden="1" customHeight="1" x14ac:dyDescent="0.2">
      <c r="A26" s="42"/>
      <c r="B26" s="198" t="s">
        <v>50</v>
      </c>
      <c r="C26" s="199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0" t="s">
        <v>51</v>
      </c>
      <c r="B27" s="201"/>
      <c r="C27" s="201"/>
      <c r="D27" s="201"/>
      <c r="E27" s="201"/>
      <c r="F27" s="201"/>
      <c r="G27" s="201"/>
      <c r="H27" s="201"/>
    </row>
    <row r="28" spans="1:8" ht="210" hidden="1" customHeight="1" x14ac:dyDescent="0.2">
      <c r="A28" s="42"/>
      <c r="B28" s="198" t="s">
        <v>52</v>
      </c>
      <c r="C28" s="199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0" t="s">
        <v>53</v>
      </c>
      <c r="B29" s="201"/>
      <c r="C29" s="201"/>
      <c r="D29" s="201"/>
      <c r="E29" s="201"/>
      <c r="F29" s="201"/>
      <c r="G29" s="201"/>
      <c r="H29" s="201"/>
    </row>
    <row r="30" spans="1:8" ht="12.75" customHeight="1" x14ac:dyDescent="0.2">
      <c r="A30" s="42"/>
      <c r="B30" s="196" t="s">
        <v>54</v>
      </c>
      <c r="C30" s="197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D15:D17"/>
    <mergeCell ref="A23:H23"/>
    <mergeCell ref="B22:C22"/>
    <mergeCell ref="H15:H17"/>
    <mergeCell ref="B2:H2"/>
    <mergeCell ref="D8:H8"/>
    <mergeCell ref="A14:A17"/>
    <mergeCell ref="B14:B17"/>
    <mergeCell ref="C14:C17"/>
    <mergeCell ref="D14:H14"/>
    <mergeCell ref="A19:H19"/>
    <mergeCell ref="E15:E17"/>
    <mergeCell ref="F15:F17"/>
    <mergeCell ref="G15:G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M24" sqref="M2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3" t="str">
        <f>'Объектный сметный расчет '!B2</f>
        <v>Создание системы охранно-пожарной сигнализации ОПУ РП-21 «Сумпосад</v>
      </c>
      <c r="C2" s="204"/>
      <c r="D2" s="204"/>
      <c r="E2" s="204"/>
      <c r="F2" s="204"/>
      <c r="G2" s="204"/>
      <c r="H2" s="204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5" t="s">
        <v>39</v>
      </c>
      <c r="E8" s="206"/>
      <c r="F8" s="206"/>
      <c r="G8" s="206"/>
      <c r="H8" s="206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2" t="s">
        <v>204</v>
      </c>
      <c r="G13" s="213"/>
      <c r="H13" s="176">
        <v>1.54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2" t="s">
        <v>1</v>
      </c>
      <c r="B16" s="207" t="s">
        <v>41</v>
      </c>
      <c r="C16" s="207" t="s">
        <v>42</v>
      </c>
      <c r="D16" s="208" t="s">
        <v>110</v>
      </c>
      <c r="E16" s="208"/>
      <c r="F16" s="208"/>
      <c r="G16" s="208"/>
      <c r="H16" s="208"/>
    </row>
    <row r="17" spans="1:8" x14ac:dyDescent="0.2">
      <c r="A17" s="202"/>
      <c r="B17" s="207"/>
      <c r="C17" s="207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7"/>
      <c r="C18" s="207"/>
      <c r="D18" s="202"/>
      <c r="E18" s="202"/>
      <c r="F18" s="202"/>
      <c r="G18" s="202"/>
      <c r="H18" s="202"/>
    </row>
    <row r="19" spans="1:8" x14ac:dyDescent="0.2">
      <c r="A19" s="202"/>
      <c r="B19" s="207"/>
      <c r="C19" s="207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9" t="s">
        <v>45</v>
      </c>
      <c r="B21" s="210"/>
      <c r="C21" s="210"/>
      <c r="D21" s="210"/>
      <c r="E21" s="210"/>
      <c r="F21" s="210"/>
      <c r="G21" s="210"/>
      <c r="H21" s="211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216</v>
      </c>
      <c r="C24" s="150" t="s">
        <v>217</v>
      </c>
      <c r="D24" s="43">
        <f>340198/44.1*H13</f>
        <v>11879.930158730158</v>
      </c>
      <c r="E24" s="43">
        <f>'Источник ценовой информации'!H34*H13</f>
        <v>0</v>
      </c>
      <c r="F24" s="76">
        <f>62168/44.1*H13</f>
        <v>2170.9460317460321</v>
      </c>
      <c r="G24" s="88">
        <f>'Источник ценовой информации'!H36</f>
        <v>0</v>
      </c>
      <c r="H24" s="43">
        <f>SUM(D24:G24)</f>
        <v>14050.87619047619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8" t="s">
        <v>46</v>
      </c>
      <c r="C26" s="199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6" t="s">
        <v>54</v>
      </c>
      <c r="C27" s="197"/>
      <c r="D27" s="43">
        <f>SUM(D22:D25)</f>
        <v>11879.930158730158</v>
      </c>
      <c r="E27" s="43">
        <f>SUM(E22:E25)</f>
        <v>0</v>
      </c>
      <c r="F27" s="43">
        <f>SUM(F22:F25)</f>
        <v>2170.9460317460321</v>
      </c>
      <c r="G27" s="43">
        <f>SUM(G22:G25)</f>
        <v>0</v>
      </c>
      <c r="H27" s="43">
        <f>SUM(D27:G27)</f>
        <v>14050.87619047619</v>
      </c>
    </row>
  </sheetData>
  <mergeCells count="15">
    <mergeCell ref="B2:H2"/>
    <mergeCell ref="D8:H8"/>
    <mergeCell ref="A16:A19"/>
    <mergeCell ref="B16:B19"/>
    <mergeCell ref="C16:C19"/>
    <mergeCell ref="B27:C27"/>
    <mergeCell ref="F17:F19"/>
    <mergeCell ref="A21:H21"/>
    <mergeCell ref="B26:C26"/>
    <mergeCell ref="F13:G13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G11" sqref="G1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3" t="str">
        <f>'Объектный сметный расчет 2-12'!B2</f>
        <v>Создание системы охранно-пожарной сигнализации ОПУ РП-21 «Сумпосад</v>
      </c>
      <c r="C2" s="204"/>
      <c r="D2" s="204"/>
      <c r="E2" s="204"/>
      <c r="F2" s="204"/>
      <c r="G2" s="204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5" t="s">
        <v>109</v>
      </c>
      <c r="E8" s="206"/>
      <c r="F8" s="206"/>
      <c r="G8" s="206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176">
        <v>1.54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2" t="s">
        <v>1</v>
      </c>
      <c r="B14" s="207" t="s">
        <v>41</v>
      </c>
      <c r="C14" s="207" t="s">
        <v>42</v>
      </c>
      <c r="D14" s="208" t="s">
        <v>110</v>
      </c>
      <c r="E14" s="208"/>
      <c r="F14" s="208"/>
      <c r="G14" s="208"/>
    </row>
    <row r="15" spans="1:7" x14ac:dyDescent="0.2">
      <c r="A15" s="202"/>
      <c r="B15" s="207"/>
      <c r="C15" s="207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7"/>
      <c r="C16" s="207"/>
      <c r="D16" s="202"/>
      <c r="E16" s="202"/>
      <c r="F16" s="202"/>
      <c r="G16" s="202"/>
    </row>
    <row r="17" spans="1:7" x14ac:dyDescent="0.2">
      <c r="A17" s="202"/>
      <c r="B17" s="207"/>
      <c r="C17" s="207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9" t="s">
        <v>45</v>
      </c>
      <c r="B19" s="210"/>
      <c r="C19" s="210"/>
      <c r="D19" s="210"/>
      <c r="E19" s="210"/>
      <c r="F19" s="210"/>
      <c r="G19" s="211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8" t="s">
        <v>46</v>
      </c>
      <c r="C24" s="199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0" t="s">
        <v>47</v>
      </c>
      <c r="B25" s="201"/>
      <c r="C25" s="201"/>
      <c r="D25" s="201"/>
      <c r="E25" s="201"/>
      <c r="F25" s="201"/>
      <c r="G25" s="201"/>
    </row>
    <row r="26" spans="1:7" ht="27.95" hidden="1" customHeight="1" x14ac:dyDescent="0.2">
      <c r="A26" s="42"/>
      <c r="B26" s="198" t="s">
        <v>48</v>
      </c>
      <c r="C26" s="199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0" t="s">
        <v>49</v>
      </c>
      <c r="B27" s="201"/>
      <c r="C27" s="201"/>
      <c r="D27" s="201"/>
      <c r="E27" s="201"/>
      <c r="F27" s="201"/>
      <c r="G27" s="201"/>
    </row>
    <row r="28" spans="1:7" ht="27.95" hidden="1" customHeight="1" x14ac:dyDescent="0.2">
      <c r="A28" s="42"/>
      <c r="B28" s="198" t="s">
        <v>50</v>
      </c>
      <c r="C28" s="199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0" t="s">
        <v>51</v>
      </c>
      <c r="B29" s="201"/>
      <c r="C29" s="201"/>
      <c r="D29" s="201"/>
      <c r="E29" s="201"/>
      <c r="F29" s="201"/>
      <c r="G29" s="201"/>
    </row>
    <row r="30" spans="1:7" ht="210" hidden="1" customHeight="1" x14ac:dyDescent="0.2">
      <c r="A30" s="42"/>
      <c r="B30" s="198" t="s">
        <v>52</v>
      </c>
      <c r="C30" s="199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0" t="s">
        <v>53</v>
      </c>
      <c r="B31" s="201"/>
      <c r="C31" s="201"/>
      <c r="D31" s="201"/>
      <c r="E31" s="201"/>
      <c r="F31" s="201"/>
      <c r="G31" s="201"/>
    </row>
    <row r="32" spans="1:7" ht="12.75" customHeight="1" x14ac:dyDescent="0.2">
      <c r="A32" s="42"/>
      <c r="B32" s="196" t="s">
        <v>54</v>
      </c>
      <c r="C32" s="197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221</v>
      </c>
      <c r="C4" s="74" t="s">
        <v>217</v>
      </c>
      <c r="D4" s="74" t="s">
        <v>223</v>
      </c>
      <c r="E4" s="146">
        <v>402366</v>
      </c>
      <c r="F4" s="94" t="s">
        <v>220</v>
      </c>
      <c r="G4" s="94">
        <v>44.1</v>
      </c>
      <c r="H4" s="78">
        <f>E4/G4</f>
        <v>9123.9455782312925</v>
      </c>
      <c r="I4" s="74" t="s">
        <v>219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222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6" t="s">
        <v>225</v>
      </c>
      <c r="B2" s="90" t="s">
        <v>177</v>
      </c>
      <c r="C2" s="91">
        <v>1</v>
      </c>
      <c r="D2" s="214">
        <v>5577</v>
      </c>
      <c r="E2" s="89"/>
      <c r="F2" s="90"/>
      <c r="G2" s="158">
        <f>C2*D2</f>
        <v>5577</v>
      </c>
      <c r="H2" s="92" t="s">
        <v>249</v>
      </c>
      <c r="I2" s="145"/>
    </row>
    <row r="3" spans="1:9" ht="13.15" hidden="1" customHeight="1" x14ac:dyDescent="0.2">
      <c r="A3" s="217"/>
      <c r="B3" s="90" t="s">
        <v>177</v>
      </c>
      <c r="C3" s="91">
        <v>12</v>
      </c>
      <c r="D3" s="215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6" t="s">
        <v>226</v>
      </c>
      <c r="B4" s="90" t="s">
        <v>177</v>
      </c>
      <c r="C4" s="91">
        <v>1</v>
      </c>
      <c r="D4" s="214">
        <v>1730.3</v>
      </c>
      <c r="E4" s="89"/>
      <c r="F4" s="90"/>
      <c r="G4" s="158">
        <f>C4*D4</f>
        <v>1730.3</v>
      </c>
      <c r="H4" s="92" t="s">
        <v>249</v>
      </c>
      <c r="I4" s="145"/>
    </row>
    <row r="5" spans="1:9" ht="13.15" hidden="1" customHeight="1" x14ac:dyDescent="0.2">
      <c r="A5" s="217"/>
      <c r="D5" s="215"/>
      <c r="G5" s="155"/>
    </row>
    <row r="6" spans="1:9" x14ac:dyDescent="0.2">
      <c r="A6" s="216" t="s">
        <v>227</v>
      </c>
      <c r="B6" s="90" t="s">
        <v>177</v>
      </c>
      <c r="C6" s="152">
        <v>2</v>
      </c>
      <c r="D6" s="214">
        <v>2245.1</v>
      </c>
      <c r="E6" s="47"/>
      <c r="F6" s="47"/>
      <c r="G6" s="156">
        <f>C6*D6</f>
        <v>4490.2</v>
      </c>
      <c r="H6" s="92" t="s">
        <v>249</v>
      </c>
    </row>
    <row r="7" spans="1:9" ht="13.15" hidden="1" customHeight="1" x14ac:dyDescent="0.2">
      <c r="A7" s="217"/>
      <c r="B7" s="90" t="s">
        <v>177</v>
      </c>
      <c r="C7" s="152">
        <v>12</v>
      </c>
      <c r="D7" s="215"/>
      <c r="E7" s="47"/>
      <c r="F7" s="47"/>
      <c r="G7" s="156"/>
      <c r="H7" s="92" t="s">
        <v>196</v>
      </c>
    </row>
    <row r="8" spans="1:9" x14ac:dyDescent="0.2">
      <c r="A8" s="216" t="s">
        <v>228</v>
      </c>
      <c r="B8" s="90" t="s">
        <v>177</v>
      </c>
      <c r="C8" s="152">
        <v>1</v>
      </c>
      <c r="D8" s="214">
        <v>1472.9</v>
      </c>
      <c r="E8" s="47"/>
      <c r="F8" s="47"/>
      <c r="G8" s="156">
        <f>C8*D8</f>
        <v>1472.9</v>
      </c>
      <c r="H8" s="92" t="s">
        <v>249</v>
      </c>
    </row>
    <row r="9" spans="1:9" ht="13.15" hidden="1" customHeight="1" x14ac:dyDescent="0.2">
      <c r="A9" s="217"/>
      <c r="D9" s="215"/>
      <c r="E9" s="47"/>
      <c r="F9" s="47"/>
      <c r="G9" s="156"/>
    </row>
    <row r="10" spans="1:9" x14ac:dyDescent="0.2">
      <c r="A10" s="216" t="s">
        <v>229</v>
      </c>
      <c r="B10" s="90" t="s">
        <v>177</v>
      </c>
      <c r="C10" s="152">
        <v>1</v>
      </c>
      <c r="D10" s="214">
        <v>1876.94</v>
      </c>
      <c r="E10" s="47"/>
      <c r="F10" s="47"/>
      <c r="G10" s="156">
        <f>C10*D10</f>
        <v>1876.94</v>
      </c>
      <c r="H10" s="92" t="s">
        <v>249</v>
      </c>
    </row>
    <row r="11" spans="1:9" ht="13.15" hidden="1" customHeight="1" x14ac:dyDescent="0.2">
      <c r="A11" s="217"/>
      <c r="B11" s="90" t="s">
        <v>177</v>
      </c>
      <c r="C11" s="152">
        <v>12</v>
      </c>
      <c r="D11" s="215"/>
      <c r="E11" s="47"/>
      <c r="F11" s="47"/>
      <c r="G11" s="156"/>
      <c r="H11" s="92" t="s">
        <v>196</v>
      </c>
    </row>
    <row r="12" spans="1:9" x14ac:dyDescent="0.2">
      <c r="A12" s="216" t="s">
        <v>230</v>
      </c>
      <c r="B12" s="90" t="s">
        <v>177</v>
      </c>
      <c r="C12" s="152">
        <v>1</v>
      </c>
      <c r="D12" s="214">
        <v>11622</v>
      </c>
      <c r="E12" s="47"/>
      <c r="F12" s="47"/>
      <c r="G12" s="156">
        <f>C12*D12</f>
        <v>11622</v>
      </c>
      <c r="H12" s="92" t="s">
        <v>249</v>
      </c>
    </row>
    <row r="13" spans="1:9" ht="13.15" hidden="1" customHeight="1" x14ac:dyDescent="0.2">
      <c r="A13" s="217"/>
      <c r="D13" s="215"/>
      <c r="E13" s="47"/>
      <c r="F13" s="47"/>
      <c r="G13" s="156"/>
    </row>
    <row r="14" spans="1:9" x14ac:dyDescent="0.2">
      <c r="A14" s="216" t="s">
        <v>231</v>
      </c>
      <c r="B14" s="90" t="s">
        <v>177</v>
      </c>
      <c r="C14" s="152">
        <v>1</v>
      </c>
      <c r="D14" s="214">
        <v>2815.67</v>
      </c>
      <c r="E14" s="47"/>
      <c r="F14" s="47"/>
      <c r="G14" s="156">
        <f>C14*D14</f>
        <v>2815.67</v>
      </c>
      <c r="H14" s="92" t="s">
        <v>249</v>
      </c>
    </row>
    <row r="15" spans="1:9" ht="13.15" hidden="1" customHeight="1" x14ac:dyDescent="0.2">
      <c r="A15" s="217"/>
      <c r="B15" s="90" t="s">
        <v>177</v>
      </c>
      <c r="C15" s="152">
        <v>12</v>
      </c>
      <c r="D15" s="215"/>
      <c r="E15" s="47"/>
      <c r="F15" s="47"/>
      <c r="G15" s="156"/>
      <c r="H15" s="92" t="s">
        <v>196</v>
      </c>
    </row>
    <row r="16" spans="1:9" x14ac:dyDescent="0.2">
      <c r="A16" s="216" t="s">
        <v>232</v>
      </c>
      <c r="B16" s="90" t="s">
        <v>177</v>
      </c>
      <c r="C16" s="152">
        <v>1</v>
      </c>
      <c r="D16" s="214">
        <v>2155.0100000000002</v>
      </c>
      <c r="E16" s="47"/>
      <c r="F16" s="47"/>
      <c r="G16" s="156">
        <f>C16*D16</f>
        <v>2155.0100000000002</v>
      </c>
      <c r="H16" s="92" t="s">
        <v>249</v>
      </c>
    </row>
    <row r="17" spans="1:8" ht="13.15" hidden="1" customHeight="1" x14ac:dyDescent="0.2">
      <c r="A17" s="217"/>
      <c r="D17" s="215"/>
      <c r="E17" s="47"/>
      <c r="F17" s="47"/>
      <c r="G17" s="156"/>
    </row>
    <row r="18" spans="1:8" x14ac:dyDescent="0.2">
      <c r="A18" s="216" t="s">
        <v>233</v>
      </c>
      <c r="B18" s="90" t="s">
        <v>177</v>
      </c>
      <c r="C18" s="152">
        <v>16</v>
      </c>
      <c r="D18" s="214">
        <v>227.97</v>
      </c>
      <c r="E18" s="47"/>
      <c r="F18" s="47"/>
      <c r="G18" s="156">
        <f>C18*D18</f>
        <v>3647.52</v>
      </c>
      <c r="H18" s="92" t="s">
        <v>249</v>
      </c>
    </row>
    <row r="19" spans="1:8" ht="13.15" hidden="1" customHeight="1" x14ac:dyDescent="0.2">
      <c r="A19" s="217"/>
      <c r="B19" s="90" t="s">
        <v>177</v>
      </c>
      <c r="C19" s="152">
        <v>12</v>
      </c>
      <c r="D19" s="215"/>
      <c r="E19" s="47"/>
      <c r="F19" s="47"/>
      <c r="G19" s="156"/>
      <c r="H19" s="92" t="s">
        <v>196</v>
      </c>
    </row>
    <row r="20" spans="1:8" x14ac:dyDescent="0.2">
      <c r="A20" s="216" t="s">
        <v>234</v>
      </c>
      <c r="B20" s="90" t="s">
        <v>177</v>
      </c>
      <c r="C20" s="152">
        <v>3</v>
      </c>
      <c r="D20" s="214">
        <v>227.97</v>
      </c>
      <c r="E20" s="47"/>
      <c r="F20" s="47"/>
      <c r="G20" s="156">
        <f>C20*D20</f>
        <v>683.91</v>
      </c>
      <c r="H20" s="92" t="s">
        <v>249</v>
      </c>
    </row>
    <row r="21" spans="1:8" ht="13.15" hidden="1" customHeight="1" x14ac:dyDescent="0.2">
      <c r="A21" s="217"/>
      <c r="D21" s="215"/>
      <c r="E21" s="47"/>
      <c r="F21" s="47"/>
      <c r="G21" s="156"/>
    </row>
    <row r="22" spans="1:8" x14ac:dyDescent="0.2">
      <c r="A22" s="216" t="s">
        <v>235</v>
      </c>
      <c r="B22" s="90" t="s">
        <v>177</v>
      </c>
      <c r="C22" s="152">
        <v>2</v>
      </c>
      <c r="D22" s="214">
        <v>1356</v>
      </c>
      <c r="E22" s="47"/>
      <c r="F22" s="47"/>
      <c r="G22" s="156">
        <f>C22*D22</f>
        <v>2712</v>
      </c>
      <c r="H22" s="92" t="s">
        <v>249</v>
      </c>
    </row>
    <row r="23" spans="1:8" ht="13.15" hidden="1" customHeight="1" x14ac:dyDescent="0.2">
      <c r="A23" s="217"/>
      <c r="B23" s="90" t="s">
        <v>177</v>
      </c>
      <c r="C23" s="152">
        <v>12</v>
      </c>
      <c r="D23" s="215"/>
      <c r="E23" s="47"/>
      <c r="F23" s="47"/>
      <c r="G23" s="156"/>
      <c r="H23" s="92" t="s">
        <v>196</v>
      </c>
    </row>
    <row r="24" spans="1:8" x14ac:dyDescent="0.2">
      <c r="A24" s="216" t="s">
        <v>236</v>
      </c>
      <c r="B24" s="90" t="s">
        <v>177</v>
      </c>
      <c r="C24" s="152">
        <v>1</v>
      </c>
      <c r="D24" s="214">
        <v>1356</v>
      </c>
      <c r="E24" s="47"/>
      <c r="F24" s="47"/>
      <c r="G24" s="156">
        <f>C24*D24</f>
        <v>1356</v>
      </c>
      <c r="H24" s="92" t="s">
        <v>249</v>
      </c>
    </row>
    <row r="25" spans="1:8" ht="13.15" hidden="1" customHeight="1" x14ac:dyDescent="0.2">
      <c r="A25" s="217"/>
      <c r="D25" s="215"/>
      <c r="E25" s="47"/>
      <c r="F25" s="47"/>
      <c r="G25" s="156"/>
    </row>
    <row r="26" spans="1:8" x14ac:dyDescent="0.2">
      <c r="A26" s="216" t="s">
        <v>237</v>
      </c>
      <c r="B26" s="90" t="s">
        <v>177</v>
      </c>
      <c r="C26" s="152">
        <v>4</v>
      </c>
      <c r="D26" s="214">
        <v>193.22</v>
      </c>
      <c r="E26" s="47"/>
      <c r="F26" s="47"/>
      <c r="G26" s="156">
        <f>C26*D26</f>
        <v>772.88</v>
      </c>
      <c r="H26" s="92" t="s">
        <v>249</v>
      </c>
    </row>
    <row r="27" spans="1:8" ht="13.15" hidden="1" customHeight="1" x14ac:dyDescent="0.2">
      <c r="A27" s="217"/>
      <c r="C27" s="152">
        <v>12</v>
      </c>
      <c r="D27" s="215"/>
      <c r="E27" s="47"/>
      <c r="F27" s="47"/>
      <c r="G27" s="156"/>
      <c r="H27" s="92" t="s">
        <v>196</v>
      </c>
    </row>
    <row r="28" spans="1:8" x14ac:dyDescent="0.2">
      <c r="A28" s="216" t="s">
        <v>238</v>
      </c>
      <c r="B28" s="90" t="s">
        <v>177</v>
      </c>
      <c r="C28" s="152">
        <v>1</v>
      </c>
      <c r="D28" s="214">
        <v>193.22</v>
      </c>
      <c r="E28" s="47"/>
      <c r="F28" s="47"/>
      <c r="G28" s="156">
        <f>C28*D28</f>
        <v>193.22</v>
      </c>
      <c r="H28" s="92" t="s">
        <v>249</v>
      </c>
    </row>
    <row r="29" spans="1:8" ht="13.15" hidden="1" customHeight="1" x14ac:dyDescent="0.2">
      <c r="A29" s="217"/>
      <c r="B29" s="90" t="s">
        <v>177</v>
      </c>
      <c r="D29" s="215"/>
      <c r="E29" s="47"/>
      <c r="F29" s="47"/>
      <c r="G29" s="156"/>
    </row>
    <row r="30" spans="1:8" x14ac:dyDescent="0.2">
      <c r="A30" s="216" t="s">
        <v>239</v>
      </c>
      <c r="B30" s="90" t="s">
        <v>177</v>
      </c>
      <c r="C30" s="152">
        <v>1</v>
      </c>
      <c r="D30" s="214">
        <v>890</v>
      </c>
      <c r="E30" s="47"/>
      <c r="F30" s="47"/>
      <c r="G30" s="156">
        <f>C30*D30</f>
        <v>890</v>
      </c>
      <c r="H30" s="92" t="s">
        <v>249</v>
      </c>
    </row>
    <row r="31" spans="1:8" ht="13.15" hidden="1" customHeight="1" x14ac:dyDescent="0.2">
      <c r="A31" s="217"/>
      <c r="C31" s="152">
        <v>12</v>
      </c>
      <c r="D31" s="215"/>
      <c r="E31" s="47"/>
      <c r="F31" s="47"/>
      <c r="G31" s="156"/>
      <c r="H31" s="92" t="s">
        <v>196</v>
      </c>
    </row>
    <row r="32" spans="1:8" x14ac:dyDescent="0.2">
      <c r="A32" s="216" t="s">
        <v>240</v>
      </c>
      <c r="B32" s="90" t="s">
        <v>177</v>
      </c>
      <c r="C32" s="152">
        <v>1</v>
      </c>
      <c r="D32" s="214">
        <v>890</v>
      </c>
      <c r="E32" s="47"/>
      <c r="F32" s="47"/>
      <c r="G32" s="156">
        <f>C32*D32</f>
        <v>890</v>
      </c>
      <c r="H32" s="92" t="s">
        <v>249</v>
      </c>
    </row>
    <row r="33" spans="1:8" ht="13.15" hidden="1" customHeight="1" x14ac:dyDescent="0.2">
      <c r="A33" s="217"/>
      <c r="B33" s="90" t="s">
        <v>177</v>
      </c>
      <c r="D33" s="215"/>
      <c r="E33" s="47"/>
      <c r="F33" s="47"/>
      <c r="G33" s="156"/>
    </row>
    <row r="34" spans="1:8" x14ac:dyDescent="0.2">
      <c r="A34" s="216" t="s">
        <v>241</v>
      </c>
      <c r="B34" s="90" t="s">
        <v>177</v>
      </c>
      <c r="C34" s="152">
        <v>1</v>
      </c>
      <c r="D34" s="214">
        <v>5400.27</v>
      </c>
      <c r="E34" s="47"/>
      <c r="F34" s="47"/>
      <c r="G34" s="156">
        <f>C34*D34</f>
        <v>5400.27</v>
      </c>
      <c r="H34" s="92" t="s">
        <v>249</v>
      </c>
    </row>
    <row r="35" spans="1:8" ht="13.15" hidden="1" customHeight="1" x14ac:dyDescent="0.2">
      <c r="A35" s="217"/>
      <c r="C35" s="152">
        <v>12</v>
      </c>
      <c r="D35" s="215"/>
      <c r="E35" s="47"/>
      <c r="F35" s="47"/>
      <c r="G35" s="156"/>
      <c r="H35" s="92" t="s">
        <v>196</v>
      </c>
    </row>
    <row r="36" spans="1:8" x14ac:dyDescent="0.2">
      <c r="A36" s="216" t="s">
        <v>242</v>
      </c>
      <c r="B36" s="90" t="s">
        <v>177</v>
      </c>
      <c r="C36" s="152">
        <v>15</v>
      </c>
      <c r="D36" s="214">
        <v>240</v>
      </c>
      <c r="E36" s="47"/>
      <c r="F36" s="47"/>
      <c r="G36" s="156">
        <f>C36*D36</f>
        <v>3600</v>
      </c>
      <c r="H36" s="92" t="s">
        <v>249</v>
      </c>
    </row>
    <row r="37" spans="1:8" ht="13.15" hidden="1" customHeight="1" x14ac:dyDescent="0.2">
      <c r="A37" s="217"/>
      <c r="D37" s="215"/>
      <c r="E37" s="47"/>
      <c r="F37" s="47"/>
      <c r="G37" s="156"/>
    </row>
    <row r="38" spans="1:8" x14ac:dyDescent="0.2">
      <c r="A38" s="216" t="s">
        <v>243</v>
      </c>
      <c r="B38" s="90" t="s">
        <v>177</v>
      </c>
      <c r="C38" s="152">
        <v>8</v>
      </c>
      <c r="D38" s="214">
        <v>337</v>
      </c>
      <c r="E38" s="47"/>
      <c r="F38" s="47"/>
      <c r="G38" s="156">
        <f>C38*D38</f>
        <v>2696</v>
      </c>
      <c r="H38" s="92" t="s">
        <v>249</v>
      </c>
    </row>
    <row r="39" spans="1:8" ht="13.15" hidden="1" customHeight="1" x14ac:dyDescent="0.2">
      <c r="A39" s="217"/>
      <c r="B39" s="90" t="s">
        <v>177</v>
      </c>
      <c r="C39" s="152">
        <v>12</v>
      </c>
      <c r="D39" s="215"/>
      <c r="E39" s="47"/>
      <c r="F39" s="47"/>
      <c r="G39" s="156"/>
      <c r="H39" s="92" t="s">
        <v>196</v>
      </c>
    </row>
    <row r="40" spans="1:8" x14ac:dyDescent="0.2">
      <c r="A40" s="216" t="s">
        <v>244</v>
      </c>
      <c r="B40" s="90" t="s">
        <v>177</v>
      </c>
      <c r="C40" s="152">
        <v>6</v>
      </c>
      <c r="D40" s="214">
        <v>177.97</v>
      </c>
      <c r="E40" s="47"/>
      <c r="F40" s="47"/>
      <c r="G40" s="156">
        <f>C40*D40</f>
        <v>1067.82</v>
      </c>
      <c r="H40" s="92" t="s">
        <v>249</v>
      </c>
    </row>
    <row r="41" spans="1:8" ht="13.15" hidden="1" customHeight="1" x14ac:dyDescent="0.2">
      <c r="A41" s="217"/>
      <c r="D41" s="215"/>
      <c r="E41" s="47"/>
      <c r="F41" s="47"/>
      <c r="G41" s="156"/>
    </row>
    <row r="42" spans="1:8" x14ac:dyDescent="0.2">
      <c r="A42" s="216" t="s">
        <v>245</v>
      </c>
      <c r="B42" s="90" t="s">
        <v>177</v>
      </c>
      <c r="C42" s="152">
        <v>3</v>
      </c>
      <c r="D42" s="214">
        <v>270.33999999999997</v>
      </c>
      <c r="E42" s="47"/>
      <c r="F42" s="47"/>
      <c r="G42" s="156">
        <f>C42*D42</f>
        <v>811.02</v>
      </c>
      <c r="H42" s="92" t="s">
        <v>249</v>
      </c>
    </row>
    <row r="43" spans="1:8" ht="13.15" hidden="1" customHeight="1" x14ac:dyDescent="0.2">
      <c r="A43" s="217"/>
      <c r="B43" s="90" t="s">
        <v>177</v>
      </c>
      <c r="C43" s="152">
        <v>12</v>
      </c>
      <c r="D43" s="215"/>
      <c r="E43" s="47"/>
      <c r="F43" s="47"/>
      <c r="G43" s="156"/>
      <c r="H43" s="92" t="s">
        <v>196</v>
      </c>
    </row>
    <row r="44" spans="1:8" x14ac:dyDescent="0.2">
      <c r="A44" s="216" t="s">
        <v>246</v>
      </c>
      <c r="B44" s="90" t="s">
        <v>177</v>
      </c>
      <c r="C44" s="152">
        <v>1</v>
      </c>
      <c r="D44" s="214">
        <v>1287</v>
      </c>
      <c r="E44" s="47"/>
      <c r="F44" s="47"/>
      <c r="G44" s="156">
        <f>C44*D44</f>
        <v>1287</v>
      </c>
      <c r="H44" s="92" t="s">
        <v>249</v>
      </c>
    </row>
    <row r="45" spans="1:8" ht="13.15" hidden="1" customHeight="1" x14ac:dyDescent="0.2">
      <c r="A45" s="217"/>
      <c r="D45" s="215"/>
      <c r="E45" s="47"/>
      <c r="F45" s="47"/>
      <c r="G45" s="156"/>
    </row>
    <row r="46" spans="1:8" x14ac:dyDescent="0.2">
      <c r="A46" s="216" t="s">
        <v>247</v>
      </c>
      <c r="B46" s="90" t="s">
        <v>177</v>
      </c>
      <c r="C46" s="152">
        <v>1</v>
      </c>
      <c r="D46" s="214">
        <v>370</v>
      </c>
      <c r="E46" s="47"/>
      <c r="F46" s="47"/>
      <c r="G46" s="156">
        <f>C46*D46</f>
        <v>370</v>
      </c>
      <c r="H46" s="92" t="s">
        <v>249</v>
      </c>
    </row>
    <row r="47" spans="1:8" ht="13.15" hidden="1" customHeight="1" x14ac:dyDescent="0.2">
      <c r="A47" s="217"/>
      <c r="B47" s="90" t="s">
        <v>177</v>
      </c>
      <c r="C47" s="152">
        <v>12</v>
      </c>
      <c r="D47" s="215"/>
      <c r="E47" s="47"/>
      <c r="F47" s="47"/>
      <c r="G47" s="156"/>
      <c r="H47" s="92" t="s">
        <v>196</v>
      </c>
    </row>
    <row r="48" spans="1:8" ht="21.6" customHeight="1" x14ac:dyDescent="0.2">
      <c r="A48" s="218" t="s">
        <v>248</v>
      </c>
      <c r="B48" s="90" t="s">
        <v>177</v>
      </c>
      <c r="C48" s="152">
        <v>3</v>
      </c>
      <c r="D48" s="214">
        <v>1350</v>
      </c>
      <c r="E48" s="47"/>
      <c r="F48" s="47"/>
      <c r="G48" s="156">
        <f>C48*D48</f>
        <v>4050</v>
      </c>
      <c r="H48" s="92" t="s">
        <v>249</v>
      </c>
    </row>
    <row r="49" spans="1:8" ht="13.15" hidden="1" customHeight="1" x14ac:dyDescent="0.2">
      <c r="A49" s="219"/>
      <c r="D49" s="215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12:A13"/>
    <mergeCell ref="A2:A3"/>
    <mergeCell ref="A4:A5"/>
    <mergeCell ref="A6:A7"/>
    <mergeCell ref="A8:A9"/>
    <mergeCell ref="A10:A11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D32:D33"/>
    <mergeCell ref="D34:D35"/>
    <mergeCell ref="D36:D37"/>
    <mergeCell ref="D38:D39"/>
    <mergeCell ref="D40:D41"/>
    <mergeCell ref="D22:D23"/>
    <mergeCell ref="D24:D25"/>
    <mergeCell ref="D26:D27"/>
    <mergeCell ref="D28:D29"/>
    <mergeCell ref="D30:D31"/>
    <mergeCell ref="D12:D13"/>
    <mergeCell ref="D14:D15"/>
    <mergeCell ref="D16:D17"/>
    <mergeCell ref="D18:D19"/>
    <mergeCell ref="D20:D21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0" t="s">
        <v>123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2" t="s">
        <v>0</v>
      </c>
      <c r="B6" s="222" t="s">
        <v>124</v>
      </c>
      <c r="C6" s="225" t="s">
        <v>102</v>
      </c>
      <c r="D6" s="225" t="s">
        <v>125</v>
      </c>
      <c r="E6" s="228" t="s">
        <v>126</v>
      </c>
      <c r="F6" s="231" t="s">
        <v>127</v>
      </c>
      <c r="G6" s="232"/>
      <c r="H6" s="233" t="s">
        <v>128</v>
      </c>
      <c r="I6" s="234"/>
      <c r="J6" s="234"/>
      <c r="K6" s="234"/>
      <c r="L6" s="234"/>
      <c r="M6" s="234"/>
      <c r="N6" s="234"/>
      <c r="O6" s="234"/>
      <c r="P6" s="234"/>
      <c r="Q6" s="235"/>
      <c r="R6" s="222" t="s">
        <v>129</v>
      </c>
      <c r="S6" s="222" t="s">
        <v>130</v>
      </c>
      <c r="T6" s="222" t="s">
        <v>131</v>
      </c>
      <c r="U6" s="222" t="s">
        <v>132</v>
      </c>
    </row>
    <row r="7" spans="1:21" ht="15.75" thickBot="1" x14ac:dyDescent="0.25">
      <c r="A7" s="223"/>
      <c r="B7" s="223"/>
      <c r="C7" s="226"/>
      <c r="D7" s="226"/>
      <c r="E7" s="229"/>
      <c r="F7" s="233" t="s">
        <v>133</v>
      </c>
      <c r="G7" s="235"/>
      <c r="H7" s="233"/>
      <c r="I7" s="235"/>
      <c r="J7" s="236"/>
      <c r="K7" s="237"/>
      <c r="L7" s="236"/>
      <c r="M7" s="237"/>
      <c r="N7" s="236" t="s">
        <v>133</v>
      </c>
      <c r="O7" s="237"/>
      <c r="P7" s="236" t="s">
        <v>133</v>
      </c>
      <c r="Q7" s="237"/>
      <c r="R7" s="223"/>
      <c r="S7" s="223"/>
      <c r="T7" s="223"/>
      <c r="U7" s="223"/>
    </row>
    <row r="8" spans="1:21" ht="45.75" thickBot="1" x14ac:dyDescent="0.25">
      <c r="A8" s="224"/>
      <c r="B8" s="224"/>
      <c r="C8" s="227"/>
      <c r="D8" s="227"/>
      <c r="E8" s="230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4"/>
      <c r="S8" s="224"/>
      <c r="T8" s="224"/>
      <c r="U8" s="224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41" t="s">
        <v>140</v>
      </c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40" t="s">
        <v>143</v>
      </c>
      <c r="B18" s="240"/>
      <c r="C18" s="240"/>
      <c r="D18" s="240"/>
      <c r="E18" s="240"/>
      <c r="F18" s="114"/>
      <c r="G18" s="114"/>
      <c r="H18" s="124"/>
      <c r="I18" s="124"/>
      <c r="J18" s="75"/>
      <c r="K18" s="242"/>
      <c r="L18" s="242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38" t="s">
        <v>144</v>
      </c>
      <c r="I19" s="238"/>
      <c r="J19" s="127"/>
      <c r="K19" s="238" t="s">
        <v>145</v>
      </c>
      <c r="L19" s="238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40" t="s">
        <v>146</v>
      </c>
      <c r="B20" s="240"/>
      <c r="C20" s="240"/>
      <c r="D20" s="240"/>
      <c r="E20" s="240"/>
      <c r="F20" s="114"/>
      <c r="G20" s="114"/>
      <c r="H20" s="124"/>
      <c r="I20" s="124"/>
      <c r="J20" s="75"/>
      <c r="K20" s="242"/>
      <c r="L20" s="242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38" t="s">
        <v>144</v>
      </c>
      <c r="I21" s="238"/>
      <c r="J21" s="75"/>
      <c r="K21" s="238" t="s">
        <v>145</v>
      </c>
      <c r="L21" s="238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39" t="s">
        <v>224</v>
      </c>
      <c r="B22" s="240"/>
      <c r="C22" s="240"/>
      <c r="D22" s="240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3" t="s">
        <v>169</v>
      </c>
      <c r="D3" s="243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4" t="s">
        <v>150</v>
      </c>
      <c r="C9" s="244"/>
      <c r="D9" s="244"/>
    </row>
    <row r="10" spans="2:4" ht="15.75" x14ac:dyDescent="0.2">
      <c r="B10" s="244" t="s">
        <v>151</v>
      </c>
      <c r="C10" s="244"/>
      <c r="D10" s="244"/>
    </row>
    <row r="11" spans="2:4" ht="15.75" x14ac:dyDescent="0.2">
      <c r="B11" s="244" t="s">
        <v>152</v>
      </c>
      <c r="C11" s="244"/>
      <c r="D11" s="244"/>
    </row>
    <row r="12" spans="2:4" ht="15.75" x14ac:dyDescent="0.2">
      <c r="B12" s="135"/>
    </row>
    <row r="13" spans="2:4" ht="15.75" x14ac:dyDescent="0.2">
      <c r="B13" s="244" t="s">
        <v>153</v>
      </c>
      <c r="C13" s="244"/>
      <c r="D13" s="244"/>
    </row>
    <row r="14" spans="2:4" ht="15.75" x14ac:dyDescent="0.2">
      <c r="B14" s="136"/>
    </row>
    <row r="15" spans="2:4" ht="87.75" customHeight="1" x14ac:dyDescent="0.2">
      <c r="B15" s="245" t="str">
        <f>'ССР 4 кв. 2015 '!C12</f>
        <v>Создание системы охранно-пожарной сигнализации ОПУ РП-21 «Сумпосад</v>
      </c>
      <c r="C15" s="245"/>
      <c r="D15" s="245"/>
    </row>
    <row r="16" spans="2:4" ht="15.75" x14ac:dyDescent="0.2">
      <c r="B16" s="246" t="str">
        <f>"ИП "&amp;'Сводка затрат'!C7</f>
        <v>ИП 000-32-1-03.31-2303</v>
      </c>
      <c r="C16" s="246"/>
      <c r="D16" s="246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7" t="s">
        <v>156</v>
      </c>
      <c r="C22" s="247"/>
      <c r="D22" s="247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8" t="s">
        <v>161</v>
      </c>
      <c r="D29" s="248"/>
    </row>
    <row r="30" spans="2:4" ht="15.75" x14ac:dyDescent="0.2">
      <c r="B30" s="134"/>
    </row>
    <row r="31" spans="2:4" x14ac:dyDescent="0.2">
      <c r="B31" s="249" t="s">
        <v>162</v>
      </c>
    </row>
    <row r="32" spans="2:4" ht="15.75" x14ac:dyDescent="0.25">
      <c r="B32" s="249"/>
      <c r="C32" s="250" t="s">
        <v>163</v>
      </c>
      <c r="D32" s="250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2022-01-29T07:46:42Z</dcterms:modified>
</cp:coreProperties>
</file>